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0" windowWidth="12120" windowHeight="9120" tabRatio="854" activeTab="0"/>
  </bookViews>
  <sheets>
    <sheet name="IMPACT" sheetId="1" r:id="rId1"/>
  </sheets>
  <definedNames>
    <definedName name="_xlnm.Print_Titles" localSheetId="0">'IMPACT'!$1:$1</definedName>
  </definedNames>
  <calcPr fullCalcOnLoad="1"/>
</workbook>
</file>

<file path=xl/sharedStrings.xml><?xml version="1.0" encoding="utf-8"?>
<sst xmlns="http://schemas.openxmlformats.org/spreadsheetml/2006/main" count="145" uniqueCount="72">
  <si>
    <t>Element</t>
  </si>
  <si>
    <t>Actual</t>
  </si>
  <si>
    <t>Forecast</t>
  </si>
  <si>
    <t>Need</t>
  </si>
  <si>
    <t>UID</t>
  </si>
  <si>
    <t>Slack</t>
  </si>
  <si>
    <t>MS #</t>
  </si>
  <si>
    <t>Milestone Description</t>
  </si>
  <si>
    <t>Baseline</t>
  </si>
  <si>
    <t>Delta to B/L</t>
  </si>
  <si>
    <t>Date</t>
  </si>
  <si>
    <t xml:space="preserve">Number </t>
  </si>
  <si>
    <t>IMPACT</t>
  </si>
  <si>
    <t>IMPACT - Instrument CDR</t>
  </si>
  <si>
    <t>MAG - Deliver ETU to UC-B</t>
  </si>
  <si>
    <t>IMPACT - Flight ACTEL Lot Buy Received</t>
  </si>
  <si>
    <t>LET - L1 Detector Decision Trigger Event</t>
  </si>
  <si>
    <t>Place HET Flight Detector Order</t>
  </si>
  <si>
    <t>IMPACT - Flight ACTEL Lot DPA Complete</t>
  </si>
  <si>
    <t>IDPU - ETU LVPS Available</t>
  </si>
  <si>
    <t>IDPU - ETU Complete (Final Texting)</t>
  </si>
  <si>
    <t>Place LET Flight Detector Order</t>
  </si>
  <si>
    <t>SWEA/STE-D - ETU LVPS Available</t>
  </si>
  <si>
    <t>STE - ETU Complete</t>
  </si>
  <si>
    <t>SWEA - ETU Complete</t>
  </si>
  <si>
    <t>SEP - ETU LVPS Available</t>
  </si>
  <si>
    <t xml:space="preserve">HET - Deliver EM to CIT </t>
  </si>
  <si>
    <t xml:space="preserve">PLASTIC - ETU LVPS Delivered </t>
  </si>
  <si>
    <t>SEPT - Deliver ETU to CIT</t>
  </si>
  <si>
    <t>BOOM - Completion of Boom Protoflight Unit</t>
  </si>
  <si>
    <t>HET - All Flight Detectors Received</t>
  </si>
  <si>
    <t xml:space="preserve">LET - All Flight Detectors Received </t>
  </si>
  <si>
    <t>SEP Package - EM I&amp;T Complete</t>
  </si>
  <si>
    <t>IMPACT - FM1 Power Supplies Complete</t>
  </si>
  <si>
    <t>SEP Central - FM 1 Ready for I&amp;T</t>
  </si>
  <si>
    <t>SEP Central - FM 2 Ready for I&amp;T</t>
  </si>
  <si>
    <t>STE-U - FM1 Complete</t>
  </si>
  <si>
    <t>IMPACT - FM2 Power Supplies Complete</t>
  </si>
  <si>
    <t>SWEA - FM1 Complete</t>
  </si>
  <si>
    <t>Boom Suite - FM1 I&amp;T Complete</t>
  </si>
  <si>
    <t>SEP Package - FM1 I&amp;T Complete</t>
  </si>
  <si>
    <t>SEP Package - FM2 I&amp;T Complete</t>
  </si>
  <si>
    <t>IDPU - FM2 Ready for Boom Suite I&amp;T</t>
  </si>
  <si>
    <t>STE-U - FM2 Complete</t>
  </si>
  <si>
    <t xml:space="preserve">SWEA - FM2 Complete </t>
  </si>
  <si>
    <t>Boom Suite - FM1 Environmental Testing Complete</t>
  </si>
  <si>
    <t>Boom Suite - FM2 I&amp;T Complete</t>
  </si>
  <si>
    <t>Boom - FM1 Structure Delivered</t>
  </si>
  <si>
    <t>Boom Suite - FM2 Environmental Testing Complete</t>
  </si>
  <si>
    <t>SEP Package - FM1 Environmental Testing Complete</t>
  </si>
  <si>
    <t>Boom - FM2 Structure Delivered</t>
  </si>
  <si>
    <t>Comments/Remarks</t>
  </si>
  <si>
    <t xml:space="preserve">Baseline </t>
  </si>
  <si>
    <t>J'03</t>
  </si>
  <si>
    <t>F</t>
  </si>
  <si>
    <t>M</t>
  </si>
  <si>
    <t>A</t>
  </si>
  <si>
    <t>J</t>
  </si>
  <si>
    <t>S</t>
  </si>
  <si>
    <t>O</t>
  </si>
  <si>
    <t>N</t>
  </si>
  <si>
    <t>D</t>
  </si>
  <si>
    <t>J'04</t>
  </si>
  <si>
    <t>J'05</t>
  </si>
  <si>
    <t>Boom Suite - FM2 Project Contingency</t>
  </si>
  <si>
    <t>Boom Suite - FM1 Project Contingency</t>
  </si>
  <si>
    <t>SEP Package - FM2 Project Contingency</t>
  </si>
  <si>
    <t>SEP Package - FM1 Project Contingency</t>
  </si>
  <si>
    <t>SEP Package - FM2 Ready for Delivery to APL</t>
  </si>
  <si>
    <t>SEP Package - FM1 Ready for Delivery to APL</t>
  </si>
  <si>
    <t>Boom Suite - FM2 Ready for Delivery to APL</t>
  </si>
  <si>
    <t>Boom Suite - FM1 Ready for Delivery to APL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</si>
</sst>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m\-yy"/>
    <numFmt numFmtId="166" formatCode="mmmmm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b/>
      <sz val="18"/>
      <name val="Arial"/>
      <family val="2"/>
    </font>
    <font>
      <sz val="17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STEREO Project IMPACT Instrument 
Cumulative Critical Milestone Schedule Performance 
Status as of:  30 June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IMPACT!$L$3</c:f>
              <c:strCache>
                <c:ptCount val="1"/>
                <c:pt idx="0">
                  <c:v>Baseline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IMPACT!$M$2:$AG$2</c:f>
              <c:strCache>
                <c:ptCount val="21"/>
                <c:pt idx="0">
                  <c:v>J'03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J'04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</c:strCache>
            </c:strRef>
          </c:cat>
          <c:val>
            <c:numRef>
              <c:f>IMPACT!$M$3:$AG$3</c:f>
              <c:numCache>
                <c:ptCount val="21"/>
                <c:pt idx="0">
                  <c:v>4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21</c:v>
                </c:pt>
                <c:pt idx="10">
                  <c:v>21</c:v>
                </c:pt>
                <c:pt idx="11">
                  <c:v>22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31</c:v>
                </c:pt>
                <c:pt idx="16">
                  <c:v>33</c:v>
                </c:pt>
                <c:pt idx="17">
                  <c:v>36</c:v>
                </c:pt>
                <c:pt idx="18">
                  <c:v>42</c:v>
                </c:pt>
                <c:pt idx="19">
                  <c:v>42</c:v>
                </c:pt>
                <c:pt idx="20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IMPACT!$L$4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IMPACT!$M$2:$AG$2</c:f>
              <c:strCache>
                <c:ptCount val="21"/>
                <c:pt idx="0">
                  <c:v>J'03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J'04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</c:strCache>
            </c:strRef>
          </c:cat>
          <c:val>
            <c:numRef>
              <c:f>IMPACT!$M$4:$AG$4</c:f>
              <c:numCache>
                <c:ptCount val="21"/>
                <c:pt idx="0">
                  <c:v>4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14</c:v>
                </c:pt>
                <c:pt idx="6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IMPACT!$L$5</c:f>
              <c:strCache>
                <c:ptCount val="1"/>
                <c:pt idx="0">
                  <c:v>Forecast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IMPACT!$M$2:$AG$2</c:f>
              <c:strCache>
                <c:ptCount val="21"/>
                <c:pt idx="0">
                  <c:v>J'03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J'04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</c:strCache>
            </c:strRef>
          </c:cat>
          <c:val>
            <c:numRef>
              <c:f>IMPACT!$M$5:$AG$5</c:f>
              <c:numCache>
                <c:ptCount val="21"/>
                <c:pt idx="7">
                  <c:v>16</c:v>
                </c:pt>
                <c:pt idx="8">
                  <c:v>19</c:v>
                </c:pt>
                <c:pt idx="9">
                  <c:v>20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29</c:v>
                </c:pt>
                <c:pt idx="16">
                  <c:v>34</c:v>
                </c:pt>
                <c:pt idx="17">
                  <c:v>37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IMPACT!$L$6</c:f>
              <c:strCache>
                <c:ptCount val="1"/>
                <c:pt idx="0">
                  <c:v>Need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IMPACT!$M$2:$AG$2</c:f>
              <c:strCache>
                <c:ptCount val="21"/>
                <c:pt idx="0">
                  <c:v>J'03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J'04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</c:strCache>
            </c:strRef>
          </c:cat>
          <c:val>
            <c:numRef>
              <c:f>IMPACT!$M$6:$AG$6</c:f>
              <c:numCache>
                <c:ptCount val="21"/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20</c:v>
                </c:pt>
                <c:pt idx="12">
                  <c:v>23</c:v>
                </c:pt>
                <c:pt idx="13">
                  <c:v>23</c:v>
                </c:pt>
                <c:pt idx="14">
                  <c:v>25</c:v>
                </c:pt>
                <c:pt idx="15">
                  <c:v>27</c:v>
                </c:pt>
                <c:pt idx="16">
                  <c:v>31</c:v>
                </c:pt>
                <c:pt idx="17">
                  <c:v>33</c:v>
                </c:pt>
                <c:pt idx="18">
                  <c:v>42</c:v>
                </c:pt>
                <c:pt idx="19">
                  <c:v>42</c:v>
                </c:pt>
                <c:pt idx="20">
                  <c:v>46</c:v>
                </c:pt>
              </c:numCache>
            </c:numRef>
          </c:val>
          <c:smooth val="0"/>
        </c:ser>
        <c:marker val="1"/>
        <c:axId val="62471130"/>
        <c:axId val="25369259"/>
      </c:line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one"/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711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26</xdr:col>
      <xdr:colOff>571500</xdr:colOff>
      <xdr:row>48</xdr:row>
      <xdr:rowOff>19050</xdr:rowOff>
    </xdr:to>
    <xdr:graphicFrame>
      <xdr:nvGraphicFramePr>
        <xdr:cNvPr id="1" name="Chart 2"/>
        <xdr:cNvGraphicFramePr/>
      </xdr:nvGraphicFramePr>
      <xdr:xfrm>
        <a:off x="13049250" y="1381125"/>
        <a:ext cx="78867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"/>
  <sheetViews>
    <sheetView tabSelected="1" workbookViewId="0" topLeftCell="A5">
      <selection activeCell="A1" sqref="A1"/>
    </sheetView>
  </sheetViews>
  <sheetFormatPr defaultColWidth="9.140625" defaultRowHeight="12.75"/>
  <cols>
    <col min="2" max="2" width="12.7109375" style="0" customWidth="1"/>
    <col min="4" max="4" width="43.421875" style="0" customWidth="1"/>
    <col min="10" max="10" width="10.8515625" style="0" bestFit="1" customWidth="1"/>
    <col min="11" max="11" width="37.28125" style="24" bestFit="1" customWidth="1"/>
  </cols>
  <sheetData>
    <row r="1" spans="1:48" ht="12.75">
      <c r="A1" s="2" t="s">
        <v>6</v>
      </c>
      <c r="B1" s="2" t="s">
        <v>4</v>
      </c>
      <c r="C1" s="2" t="s">
        <v>0</v>
      </c>
      <c r="D1" s="3" t="s">
        <v>7</v>
      </c>
      <c r="E1" s="4" t="s">
        <v>8</v>
      </c>
      <c r="F1" s="4" t="s">
        <v>1</v>
      </c>
      <c r="G1" s="4" t="s">
        <v>2</v>
      </c>
      <c r="H1" s="4" t="s">
        <v>3</v>
      </c>
      <c r="I1" s="4" t="s">
        <v>5</v>
      </c>
      <c r="J1" s="7" t="s">
        <v>9</v>
      </c>
      <c r="K1" s="27" t="s">
        <v>51</v>
      </c>
      <c r="M1" s="6">
        <f>M11</f>
        <v>37652</v>
      </c>
      <c r="N1" s="5">
        <f>M12</f>
        <v>37680</v>
      </c>
      <c r="O1" s="5">
        <f>M13</f>
        <v>37711</v>
      </c>
      <c r="P1" s="5">
        <f>M14</f>
        <v>37741</v>
      </c>
      <c r="Q1" s="5">
        <f>M15</f>
        <v>37772</v>
      </c>
      <c r="R1" s="5">
        <f>M16</f>
        <v>37802</v>
      </c>
      <c r="S1" s="5">
        <f>M17</f>
        <v>37833</v>
      </c>
      <c r="T1" s="5">
        <f>M18</f>
        <v>37864</v>
      </c>
      <c r="U1" s="5">
        <f>M19</f>
        <v>37894</v>
      </c>
      <c r="V1" s="5">
        <f>M20</f>
        <v>37925</v>
      </c>
      <c r="W1" s="5">
        <f>M21</f>
        <v>37955</v>
      </c>
      <c r="X1" s="5">
        <f>M22</f>
        <v>37986</v>
      </c>
      <c r="Y1" s="5">
        <f>M23</f>
        <v>38017</v>
      </c>
      <c r="Z1" s="5">
        <f>M24</f>
        <v>38046</v>
      </c>
      <c r="AA1" s="5">
        <f>M25</f>
        <v>38077</v>
      </c>
      <c r="AB1" s="5">
        <f>M26</f>
        <v>38107</v>
      </c>
      <c r="AC1" s="5">
        <f>M27</f>
        <v>38138</v>
      </c>
      <c r="AD1" s="5">
        <f>M28</f>
        <v>38168</v>
      </c>
      <c r="AE1" s="5">
        <f>M29</f>
        <v>38199</v>
      </c>
      <c r="AF1" s="5">
        <f>M30</f>
        <v>38230</v>
      </c>
      <c r="AG1" s="5">
        <f>M31</f>
        <v>38260</v>
      </c>
      <c r="AH1" s="5">
        <f>M32</f>
        <v>38291</v>
      </c>
      <c r="AI1" s="5">
        <f>M33</f>
        <v>38321</v>
      </c>
      <c r="AJ1" s="5">
        <f>M34</f>
        <v>38352</v>
      </c>
      <c r="AK1" s="5">
        <f>M35</f>
        <v>38383</v>
      </c>
      <c r="AL1" s="5">
        <f>M36</f>
        <v>38411</v>
      </c>
      <c r="AM1" s="5">
        <f>M37</f>
        <v>38442</v>
      </c>
      <c r="AN1" s="5">
        <f>M38</f>
        <v>38472</v>
      </c>
      <c r="AO1" s="5">
        <f>M39</f>
        <v>38503</v>
      </c>
      <c r="AP1" s="5">
        <f>M40</f>
        <v>38533</v>
      </c>
      <c r="AQ1" s="5">
        <f>M41</f>
        <v>38564</v>
      </c>
      <c r="AR1" s="5">
        <f>M42</f>
        <v>38595</v>
      </c>
      <c r="AS1" s="5">
        <f>M43</f>
        <v>38625</v>
      </c>
      <c r="AT1" s="5">
        <f>M44</f>
        <v>38656</v>
      </c>
      <c r="AU1" s="5">
        <f>M45</f>
        <v>38686</v>
      </c>
      <c r="AV1" s="5">
        <f>M46</f>
        <v>38717</v>
      </c>
    </row>
    <row r="2" spans="1:48" ht="12" customHeight="1">
      <c r="A2" s="14">
        <v>1</v>
      </c>
      <c r="B2" s="14">
        <v>65</v>
      </c>
      <c r="C2" s="15" t="s">
        <v>12</v>
      </c>
      <c r="D2" s="15" t="s">
        <v>13</v>
      </c>
      <c r="E2" s="16">
        <v>37582</v>
      </c>
      <c r="F2" s="16">
        <v>37582</v>
      </c>
      <c r="G2" s="16">
        <v>37582</v>
      </c>
      <c r="H2" s="16">
        <v>37582</v>
      </c>
      <c r="I2" s="20">
        <v>0</v>
      </c>
      <c r="J2" s="8">
        <f>E2-F2</f>
        <v>0</v>
      </c>
      <c r="M2" s="34" t="s">
        <v>53</v>
      </c>
      <c r="N2" s="34" t="s">
        <v>54</v>
      </c>
      <c r="O2" s="34" t="s">
        <v>55</v>
      </c>
      <c r="P2" s="34" t="s">
        <v>56</v>
      </c>
      <c r="Q2" s="34" t="s">
        <v>55</v>
      </c>
      <c r="R2" s="34" t="s">
        <v>57</v>
      </c>
      <c r="S2" s="34" t="s">
        <v>57</v>
      </c>
      <c r="T2" s="34" t="s">
        <v>56</v>
      </c>
      <c r="U2" s="34" t="s">
        <v>58</v>
      </c>
      <c r="V2" s="34" t="s">
        <v>59</v>
      </c>
      <c r="W2" s="34" t="s">
        <v>60</v>
      </c>
      <c r="X2" s="34" t="s">
        <v>61</v>
      </c>
      <c r="Y2" s="34" t="s">
        <v>62</v>
      </c>
      <c r="Z2" s="34" t="s">
        <v>54</v>
      </c>
      <c r="AA2" s="34" t="s">
        <v>55</v>
      </c>
      <c r="AB2" s="34" t="s">
        <v>56</v>
      </c>
      <c r="AC2" s="34" t="s">
        <v>55</v>
      </c>
      <c r="AD2" s="34" t="s">
        <v>57</v>
      </c>
      <c r="AE2" s="34" t="s">
        <v>57</v>
      </c>
      <c r="AF2" s="34" t="s">
        <v>56</v>
      </c>
      <c r="AG2" s="34" t="s">
        <v>58</v>
      </c>
      <c r="AH2" s="34" t="s">
        <v>59</v>
      </c>
      <c r="AI2" s="34" t="s">
        <v>60</v>
      </c>
      <c r="AJ2" s="34" t="s">
        <v>61</v>
      </c>
      <c r="AK2" s="34" t="s">
        <v>63</v>
      </c>
      <c r="AL2" s="34" t="s">
        <v>54</v>
      </c>
      <c r="AM2" s="34" t="s">
        <v>55</v>
      </c>
      <c r="AN2" s="34" t="s">
        <v>56</v>
      </c>
      <c r="AO2" s="34" t="s">
        <v>55</v>
      </c>
      <c r="AP2" s="34" t="s">
        <v>57</v>
      </c>
      <c r="AQ2" s="34" t="s">
        <v>57</v>
      </c>
      <c r="AR2" s="34" t="s">
        <v>56</v>
      </c>
      <c r="AS2" s="34" t="s">
        <v>58</v>
      </c>
      <c r="AT2" s="34" t="s">
        <v>59</v>
      </c>
      <c r="AU2" s="34" t="s">
        <v>60</v>
      </c>
      <c r="AV2" s="34" t="s">
        <v>61</v>
      </c>
    </row>
    <row r="3" spans="1:48" ht="12" customHeight="1">
      <c r="A3" s="14">
        <v>3</v>
      </c>
      <c r="B3" s="14">
        <v>549</v>
      </c>
      <c r="C3" s="15" t="s">
        <v>12</v>
      </c>
      <c r="D3" s="15" t="s">
        <v>15</v>
      </c>
      <c r="E3" s="16">
        <v>37641</v>
      </c>
      <c r="F3" s="16">
        <v>37641</v>
      </c>
      <c r="G3" s="16">
        <v>37641</v>
      </c>
      <c r="H3" s="16">
        <v>37641</v>
      </c>
      <c r="I3" s="20">
        <v>0</v>
      </c>
      <c r="J3" s="8">
        <f>E3-F3</f>
        <v>0</v>
      </c>
      <c r="L3" t="s">
        <v>52</v>
      </c>
      <c r="M3" s="9">
        <f>COUNTIF($E$2:$E$500,"&lt;=37652.999999")</f>
        <v>4</v>
      </c>
      <c r="N3" s="9">
        <f>COUNTIF($E$2:$E$500,"&lt;=37680.999999")</f>
        <v>8</v>
      </c>
      <c r="O3" s="9">
        <f>COUNTIF($E$2:$E$500,"&lt;=37711.999999")</f>
        <v>9</v>
      </c>
      <c r="P3" s="9">
        <f>COUNTIF($E$2:$E$500,"&lt;=37741.999999")</f>
        <v>11</v>
      </c>
      <c r="Q3" s="9">
        <f>COUNTIF($E$2:$E$500,"&lt;=37772.999999")</f>
        <v>14</v>
      </c>
      <c r="R3" s="10">
        <f>COUNTIF($E$2:$E$500,"&lt;=37802.999999")</f>
        <v>16</v>
      </c>
      <c r="S3" s="10">
        <f>COUNTIF($E$2:$E$500,"&lt;=37833.999999")</f>
        <v>17</v>
      </c>
      <c r="T3" s="9">
        <f>COUNTIF($E$2:$E$500,"&lt;=37864.999999")</f>
        <v>17</v>
      </c>
      <c r="U3" s="9">
        <f>COUNTIF($E$2:$E$500,"&lt;=37894.999999")</f>
        <v>19</v>
      </c>
      <c r="V3" s="9">
        <f>COUNTIF($E$2:$E$500,"&lt;=37925.999999")</f>
        <v>21</v>
      </c>
      <c r="W3" s="11">
        <f>COUNTIF($E$2:$E$500,"&lt;=37955.999999")</f>
        <v>21</v>
      </c>
      <c r="X3" s="11">
        <f>COUNTIF($E$2:$E$500,"&lt;=37986.999999")</f>
        <v>22</v>
      </c>
      <c r="Y3" s="11">
        <f>COUNTIF($E$2:$E$500,"&lt;=38017.999999")</f>
        <v>26</v>
      </c>
      <c r="Z3" s="11">
        <f>COUNTIF($E$2:$E$500,"&lt;=38046.999999")</f>
        <v>26</v>
      </c>
      <c r="AA3" s="11">
        <f>COUNTIF($E$2:$E$500,"&lt;=38077.999999")</f>
        <v>26</v>
      </c>
      <c r="AB3" s="11">
        <f>COUNTIF($E$2:$E$500,"&lt;=38107.999999")</f>
        <v>31</v>
      </c>
      <c r="AC3" s="11">
        <f>COUNTIF($E$2:$E$500,"&lt;=38138.999999")</f>
        <v>33</v>
      </c>
      <c r="AD3" s="11">
        <f>COUNTIF($E$2:$E$500,"&lt;=38168.999999")</f>
        <v>36</v>
      </c>
      <c r="AE3" s="11">
        <f>COUNTIF($E$2:$E$500,"&lt;=38199.999999")</f>
        <v>42</v>
      </c>
      <c r="AF3" s="11">
        <f>COUNTIF($E$2:$E$500,"&lt;=38230.999999")</f>
        <v>42</v>
      </c>
      <c r="AG3" s="11">
        <f>COUNTIF($E$2:$E$500,"&lt;=38260.999999")</f>
        <v>46</v>
      </c>
      <c r="AH3" s="11">
        <f>COUNTIF($E$2:$E$500,"&lt;=38291.999999")</f>
        <v>46</v>
      </c>
      <c r="AI3" s="11">
        <f>COUNTIF($E$2:$E$500,"&lt;=38321.999999")</f>
        <v>46</v>
      </c>
      <c r="AJ3" s="11">
        <f>COUNTIF($E$2:$E$500,"&lt;=38352.999999")</f>
        <v>46</v>
      </c>
      <c r="AK3" s="11">
        <f>COUNTIF($E$2:$E$500,"&lt;=38383.999999")</f>
        <v>46</v>
      </c>
      <c r="AL3" s="11">
        <f>COUNTIF($E$2:$E$500,"&lt;=38411.999999")</f>
        <v>46</v>
      </c>
      <c r="AM3" s="11">
        <f>COUNTIF($E$2:$E$500,"&lt;=38442.999999")</f>
        <v>46</v>
      </c>
      <c r="AN3" s="11">
        <f>COUNTIF($E$2:$E$500,"&lt;=38472.999999")</f>
        <v>46</v>
      </c>
      <c r="AO3" s="11">
        <f>COUNTIF($E$2:$E$500,"&lt;=38503.999999")</f>
        <v>46</v>
      </c>
      <c r="AP3" s="11">
        <f>COUNTIF($E$2:$E$500,"&lt;=38533.999999")</f>
        <v>46</v>
      </c>
      <c r="AQ3" s="11">
        <f>COUNTIF($E$2:$E$500,"&lt;=38564.999999")</f>
        <v>46</v>
      </c>
      <c r="AR3" s="11">
        <f>COUNTIF($E$2:$E$500,"&lt;=38595.999999")</f>
        <v>46</v>
      </c>
      <c r="AS3" s="11">
        <f>COUNTIF($E$2:$E$500,"&lt;=38625.999999")</f>
        <v>46</v>
      </c>
      <c r="AT3" s="11">
        <f>COUNTIF($E$2:$E$500,"&lt;=38656.999999")</f>
        <v>46</v>
      </c>
      <c r="AU3" s="11">
        <f>COUNTIF($E$2:$E$500,"&lt;=38686.999999")</f>
        <v>46</v>
      </c>
      <c r="AV3" s="11">
        <f>COUNTIF($E$2:$E$500,"&lt;=38717.999999")</f>
        <v>46</v>
      </c>
    </row>
    <row r="4" spans="1:48" ht="12" customHeight="1">
      <c r="A4" s="14">
        <v>6</v>
      </c>
      <c r="B4" s="14">
        <v>586</v>
      </c>
      <c r="C4" s="15" t="s">
        <v>12</v>
      </c>
      <c r="D4" s="15" t="s">
        <v>18</v>
      </c>
      <c r="E4" s="16">
        <v>37659</v>
      </c>
      <c r="F4" s="16">
        <v>37659</v>
      </c>
      <c r="G4" s="16">
        <v>37659</v>
      </c>
      <c r="H4" s="16">
        <v>37659</v>
      </c>
      <c r="I4" s="20">
        <v>0</v>
      </c>
      <c r="J4" s="8">
        <f>E4-F4</f>
        <v>0</v>
      </c>
      <c r="L4" t="s">
        <v>1</v>
      </c>
      <c r="M4" s="9">
        <f>COUNTIF($F$2:$F$500,"&lt;=37652.999999")</f>
        <v>4</v>
      </c>
      <c r="N4" s="9">
        <f>COUNTIF($F$2:$F$500,"&lt;=37680.999999")</f>
        <v>9</v>
      </c>
      <c r="O4" s="9">
        <f>COUNTIF($F$2:$F$500,"&lt;=37711.999999")</f>
        <v>9</v>
      </c>
      <c r="P4" s="9">
        <f>COUNTIF($F$2:$F$500,"&lt;=37741.999999")</f>
        <v>9</v>
      </c>
      <c r="Q4" s="9">
        <f>COUNTIF($F$2:$F$500,"&lt;=37772.999999")</f>
        <v>10</v>
      </c>
      <c r="R4" s="9">
        <f>COUNTIF($F$2:$F$500,"&lt;=37802.999999")</f>
        <v>14</v>
      </c>
      <c r="S4" s="9">
        <f>COUNTIF($F$2:$F$500,"&lt;=37833.999999")</f>
        <v>15</v>
      </c>
      <c r="T4" s="9"/>
      <c r="U4" s="9"/>
      <c r="V4" s="9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ht="12" customHeight="1">
      <c r="A5" s="17">
        <v>45</v>
      </c>
      <c r="B5" s="17">
        <v>37749195</v>
      </c>
      <c r="C5" s="18" t="s">
        <v>12</v>
      </c>
      <c r="D5" s="18" t="s">
        <v>64</v>
      </c>
      <c r="E5" s="19">
        <v>38245</v>
      </c>
      <c r="F5" s="19"/>
      <c r="G5" s="19">
        <v>38195</v>
      </c>
      <c r="H5" s="19">
        <v>38245</v>
      </c>
      <c r="I5" s="21">
        <v>35</v>
      </c>
      <c r="J5" s="8">
        <f aca="true" t="shared" si="0" ref="J5:J47">E5-G5</f>
        <v>50</v>
      </c>
      <c r="L5" t="s">
        <v>2</v>
      </c>
      <c r="M5" s="9"/>
      <c r="N5" s="9"/>
      <c r="O5" s="9"/>
      <c r="P5" s="9"/>
      <c r="Q5" s="9"/>
      <c r="R5" s="10"/>
      <c r="S5" s="10"/>
      <c r="T5" s="9">
        <f>COUNTIF($G$2:$G$500,"&lt;=37864.999999")</f>
        <v>16</v>
      </c>
      <c r="U5" s="9">
        <f>COUNTIF($G$2:$G$500,"&lt;=37894.999999")</f>
        <v>19</v>
      </c>
      <c r="V5" s="9">
        <f>COUNTIF($G$2:$G$500,"&lt;=37925.999999")</f>
        <v>20</v>
      </c>
      <c r="W5" s="11">
        <f>COUNTIF($G$2:$G$500,"&lt;=37955.999999")</f>
        <v>20</v>
      </c>
      <c r="X5" s="11">
        <f>COUNTIF($G$2:$G$500,"&lt;=37986.999999")</f>
        <v>22</v>
      </c>
      <c r="Y5" s="11">
        <f>COUNTIF($G$2:$G$500,"&lt;=38017.999999")</f>
        <v>24</v>
      </c>
      <c r="Z5" s="11">
        <f>COUNTIF($G$2:$G$500,"&lt;=38046.999999")</f>
        <v>25</v>
      </c>
      <c r="AA5" s="11">
        <f>COUNTIF($G$2:$G$500,"&lt;=38077.999999")</f>
        <v>26</v>
      </c>
      <c r="AB5" s="11">
        <f>COUNTIF($G$2:$G$500,"&lt;=38107.999999")</f>
        <v>29</v>
      </c>
      <c r="AC5" s="11">
        <f>COUNTIF($G$2:$G$500,"&lt;=38138.999999")</f>
        <v>34</v>
      </c>
      <c r="AD5" s="11">
        <f>COUNTIF($G$2:$G$500,"&lt;=38168.999999")</f>
        <v>37</v>
      </c>
      <c r="AE5" s="11">
        <f>COUNTIF($G$2:$G$500,"&lt;=38199.999999")</f>
        <v>45</v>
      </c>
      <c r="AF5" s="11">
        <f>COUNTIF($G$2:$G$500,"&lt;=38230.999999")</f>
        <v>45</v>
      </c>
      <c r="AG5" s="11">
        <f>COUNTIF($G$2:$G$500,"&lt;=38260.999999")</f>
        <v>45</v>
      </c>
      <c r="AH5" s="11">
        <f>COUNTIF($G$2:$G$500,"&lt;=38291.999999")</f>
        <v>45</v>
      </c>
      <c r="AI5" s="11">
        <f>COUNTIF($G$2:$G$500,"&lt;=38321.999999")</f>
        <v>45</v>
      </c>
      <c r="AJ5" s="11">
        <f>COUNTIF($G$2:$G$500,"&lt;=38352.999999")</f>
        <v>46</v>
      </c>
      <c r="AK5" s="11">
        <f>COUNTIF($G$2:$G$500,"&lt;=38383.999999")</f>
        <v>46</v>
      </c>
      <c r="AL5" s="11">
        <f>COUNTIF($G$2:$G$500,"&lt;=38411.999999")</f>
        <v>46</v>
      </c>
      <c r="AM5" s="11">
        <f>COUNTIF($G$2:$G$500,"&lt;=38442.999999")</f>
        <v>46</v>
      </c>
      <c r="AN5" s="11">
        <f>COUNTIF($G$2:$G$500,"&lt;=38472.999999")</f>
        <v>46</v>
      </c>
      <c r="AO5" s="11">
        <f>COUNTIF($G$2:$G$500,"&lt;=38503.999999")</f>
        <v>46</v>
      </c>
      <c r="AP5" s="11">
        <f>COUNTIF($G$2:$G$500,"&lt;=38533.999999")</f>
        <v>46</v>
      </c>
      <c r="AQ5" s="11">
        <f>COUNTIF($G$2:$G$500,"&lt;=38564.999999")</f>
        <v>46</v>
      </c>
      <c r="AR5" s="11">
        <f>COUNTIF($G$2:$G$500,"&lt;=38595.999999")</f>
        <v>46</v>
      </c>
      <c r="AS5" s="11">
        <f>COUNTIF($G$2:$G$500,"&lt;=38625.999999")</f>
        <v>46</v>
      </c>
      <c r="AT5" s="11">
        <f>COUNTIF($G$2:$G$500,"&lt;=38656.999999")</f>
        <v>46</v>
      </c>
      <c r="AU5" s="11">
        <f>COUNTIF($G$2:$G$500,"&lt;=38686.999999")</f>
        <v>46</v>
      </c>
      <c r="AV5" s="11">
        <f>COUNTIF($G$2:$G$500,"&lt;=38717.999999")</f>
        <v>46</v>
      </c>
    </row>
    <row r="6" spans="1:48" ht="12" customHeight="1">
      <c r="A6" s="17">
        <v>43</v>
      </c>
      <c r="B6" s="17">
        <v>37749196</v>
      </c>
      <c r="C6" s="18" t="s">
        <v>12</v>
      </c>
      <c r="D6" s="18" t="s">
        <v>65</v>
      </c>
      <c r="E6" s="19">
        <v>38231</v>
      </c>
      <c r="F6" s="19"/>
      <c r="G6" s="19">
        <v>38182</v>
      </c>
      <c r="H6" s="19">
        <v>38231</v>
      </c>
      <c r="I6" s="21">
        <v>35</v>
      </c>
      <c r="J6" s="8">
        <f>E6-G6</f>
        <v>49</v>
      </c>
      <c r="L6" t="s">
        <v>3</v>
      </c>
      <c r="M6" s="9"/>
      <c r="N6" s="9"/>
      <c r="O6" s="9"/>
      <c r="P6" s="9"/>
      <c r="Q6" s="9"/>
      <c r="R6" s="10"/>
      <c r="S6" s="10"/>
      <c r="T6" s="9">
        <f>COUNTIF($H$2:$H$500,"&lt;=37864.999999")</f>
        <v>14</v>
      </c>
      <c r="U6" s="9">
        <f>COUNTIF($H$2:$H$500,"&lt;=37894.999999")</f>
        <v>16</v>
      </c>
      <c r="V6" s="9">
        <f>COUNTIF($H$2:$H$500,"&lt;=37925.999999")</f>
        <v>17</v>
      </c>
      <c r="W6" s="11">
        <f>COUNTIF($H$2:$H$500,"&lt;=37955.999999")</f>
        <v>19</v>
      </c>
      <c r="X6" s="11">
        <f>COUNTIF($H$2:$H$500,"&lt;=37986.999999")</f>
        <v>20</v>
      </c>
      <c r="Y6" s="11">
        <f>COUNTIF($H$2:$H$500,"&lt;=38017.999999")</f>
        <v>23</v>
      </c>
      <c r="Z6" s="11">
        <f>COUNTIF($H$2:$H$500,"&lt;=38046.999999")</f>
        <v>23</v>
      </c>
      <c r="AA6" s="11">
        <f>COUNTIF($H$2:$H$500,"&lt;=38077.999999")</f>
        <v>25</v>
      </c>
      <c r="AB6" s="11">
        <f>COUNTIF($H$2:$H$500,"&lt;=38107.999999")</f>
        <v>27</v>
      </c>
      <c r="AC6" s="11">
        <f>COUNTIF($H$2:$H$500,"&lt;=38138.999999")</f>
        <v>31</v>
      </c>
      <c r="AD6" s="11">
        <f>COUNTIF($H$2:$H$500,"&lt;=38168.999999")</f>
        <v>33</v>
      </c>
      <c r="AE6" s="11">
        <f>COUNTIF($H$2:$H$500,"&lt;=38199.999999")</f>
        <v>42</v>
      </c>
      <c r="AF6" s="11">
        <f>COUNTIF($H$2:$H$500,"&lt;=38230.999999")</f>
        <v>42</v>
      </c>
      <c r="AG6" s="11">
        <f>COUNTIF($H$2:$H$500,"&lt;=38260.999999")</f>
        <v>46</v>
      </c>
      <c r="AH6" s="11">
        <f>COUNTIF($H$2:$H$500,"&lt;=38291.999999")</f>
        <v>46</v>
      </c>
      <c r="AI6" s="11">
        <f>COUNTIF($H$2:$H$500,"&lt;=38321.999999")</f>
        <v>46</v>
      </c>
      <c r="AJ6" s="11">
        <f>COUNTIF($H$2:$H$500,"&lt;=38352.999999")</f>
        <v>46</v>
      </c>
      <c r="AK6" s="11">
        <f>COUNTIF($H$2:$H$500,"&lt;=38383.999999")</f>
        <v>46</v>
      </c>
      <c r="AL6" s="11">
        <f>COUNTIF($H$2:$H$500,"&lt;=38411.999999")</f>
        <v>46</v>
      </c>
      <c r="AM6" s="11">
        <f>COUNTIF($H$2:$H$500,"&lt;=38442.999999")</f>
        <v>46</v>
      </c>
      <c r="AN6" s="11">
        <f>COUNTIF($H$2:$H$500,"&lt;=38472.999999")</f>
        <v>46</v>
      </c>
      <c r="AO6" s="11">
        <f>COUNTIF($H$2:$H$500,"&lt;=38503.999999")</f>
        <v>46</v>
      </c>
      <c r="AP6" s="11">
        <f>COUNTIF($H$2:$H$500,"&lt;=38533.999999")</f>
        <v>46</v>
      </c>
      <c r="AQ6" s="11">
        <f>COUNTIF($H$2:$H$500,"&lt;=38564.999999")</f>
        <v>46</v>
      </c>
      <c r="AR6" s="11">
        <f>COUNTIF($H$2:$H$500,"&lt;=38595.999999")</f>
        <v>46</v>
      </c>
      <c r="AS6" s="11">
        <f>COUNTIF($H$2:$H$500,"&lt;=38625.999999")</f>
        <v>46</v>
      </c>
      <c r="AT6" s="11">
        <f>COUNTIF($H$2:$H$500,"&lt;=38656.999999")</f>
        <v>46</v>
      </c>
      <c r="AU6" s="11">
        <f>COUNTIF($H$2:$H$500,"&lt;=38686.999999")</f>
        <v>46</v>
      </c>
      <c r="AV6" s="11">
        <f>COUNTIF($H$2:$H$500,"&lt;=38717.999999")</f>
        <v>46</v>
      </c>
    </row>
    <row r="7" spans="1:48" ht="12" customHeight="1">
      <c r="A7" s="14">
        <v>2</v>
      </c>
      <c r="B7" s="14">
        <v>41943062</v>
      </c>
      <c r="C7" s="15" t="s">
        <v>12</v>
      </c>
      <c r="D7" s="15" t="s">
        <v>14</v>
      </c>
      <c r="E7" s="16">
        <v>37641</v>
      </c>
      <c r="F7" s="16">
        <v>37641</v>
      </c>
      <c r="G7" s="16">
        <v>37641</v>
      </c>
      <c r="H7" s="16">
        <v>37641</v>
      </c>
      <c r="I7" s="20">
        <v>0</v>
      </c>
      <c r="J7" s="8">
        <f>E7-F7</f>
        <v>0</v>
      </c>
      <c r="S7" s="10"/>
      <c r="T7" s="9"/>
      <c r="U7" s="9"/>
      <c r="V7" s="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 ht="12" customHeight="1">
      <c r="A8" s="17">
        <v>46</v>
      </c>
      <c r="B8" s="17">
        <v>62914865</v>
      </c>
      <c r="C8" s="18" t="s">
        <v>12</v>
      </c>
      <c r="D8" s="18" t="s">
        <v>66</v>
      </c>
      <c r="E8" s="19">
        <v>38245</v>
      </c>
      <c r="F8" s="19"/>
      <c r="G8" s="19">
        <v>38195</v>
      </c>
      <c r="H8" s="19">
        <v>38245</v>
      </c>
      <c r="I8" s="21">
        <v>35</v>
      </c>
      <c r="J8" s="8">
        <f t="shared" si="0"/>
        <v>50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10" ht="12" customHeight="1">
      <c r="A9" s="17">
        <v>44</v>
      </c>
      <c r="B9" s="17">
        <v>62914866</v>
      </c>
      <c r="C9" s="18" t="s">
        <v>12</v>
      </c>
      <c r="D9" s="18" t="s">
        <v>67</v>
      </c>
      <c r="E9" s="19">
        <v>38231</v>
      </c>
      <c r="F9" s="19"/>
      <c r="G9" s="19">
        <v>38182</v>
      </c>
      <c r="H9" s="19">
        <v>38231</v>
      </c>
      <c r="I9" s="21">
        <v>35</v>
      </c>
      <c r="J9" s="8">
        <f t="shared" si="0"/>
        <v>49</v>
      </c>
    </row>
    <row r="10" spans="1:13" ht="12" customHeight="1">
      <c r="A10" s="17">
        <v>42</v>
      </c>
      <c r="B10" s="17">
        <v>62915193</v>
      </c>
      <c r="C10" s="18" t="s">
        <v>12</v>
      </c>
      <c r="D10" s="18" t="s">
        <v>68</v>
      </c>
      <c r="E10" s="19">
        <v>38195</v>
      </c>
      <c r="F10" s="19"/>
      <c r="G10" s="19">
        <v>38184</v>
      </c>
      <c r="H10" s="19">
        <v>38195</v>
      </c>
      <c r="I10" s="21">
        <v>7</v>
      </c>
      <c r="J10" s="8">
        <f t="shared" si="0"/>
        <v>11</v>
      </c>
      <c r="L10" s="6" t="s">
        <v>11</v>
      </c>
      <c r="M10" s="1" t="s">
        <v>10</v>
      </c>
    </row>
    <row r="11" spans="1:13" ht="12" customHeight="1">
      <c r="A11" s="17">
        <v>39</v>
      </c>
      <c r="B11" s="17">
        <v>62915194</v>
      </c>
      <c r="C11" s="18" t="s">
        <v>12</v>
      </c>
      <c r="D11" s="18" t="s">
        <v>69</v>
      </c>
      <c r="E11" s="19">
        <v>38182</v>
      </c>
      <c r="F11" s="19"/>
      <c r="G11" s="19">
        <v>38174</v>
      </c>
      <c r="H11" s="19">
        <v>38182</v>
      </c>
      <c r="I11" s="21">
        <v>6</v>
      </c>
      <c r="J11" s="8">
        <f t="shared" si="0"/>
        <v>8</v>
      </c>
      <c r="L11" s="6">
        <f>M11</f>
        <v>37652</v>
      </c>
      <c r="M11" s="12">
        <v>37652</v>
      </c>
    </row>
    <row r="12" spans="1:13" ht="12" customHeight="1">
      <c r="A12" s="14">
        <v>4</v>
      </c>
      <c r="B12" s="14">
        <v>67109659</v>
      </c>
      <c r="C12" s="15" t="s">
        <v>12</v>
      </c>
      <c r="D12" s="15" t="s">
        <v>16</v>
      </c>
      <c r="E12" s="16">
        <v>37652</v>
      </c>
      <c r="F12" s="16">
        <v>37652</v>
      </c>
      <c r="G12" s="16">
        <v>37652</v>
      </c>
      <c r="H12" s="16">
        <v>37652</v>
      </c>
      <c r="I12" s="20">
        <v>0</v>
      </c>
      <c r="J12" s="8">
        <f>E12-F12</f>
        <v>0</v>
      </c>
      <c r="L12" s="6">
        <f aca="true" t="shared" si="1" ref="L12:L46">M12</f>
        <v>37680</v>
      </c>
      <c r="M12" s="12">
        <v>37680</v>
      </c>
    </row>
    <row r="13" spans="1:13" ht="12" customHeight="1">
      <c r="A13" s="14">
        <v>9</v>
      </c>
      <c r="B13" s="14">
        <v>67109739</v>
      </c>
      <c r="C13" s="15" t="s">
        <v>12</v>
      </c>
      <c r="D13" s="15" t="s">
        <v>21</v>
      </c>
      <c r="E13" s="16">
        <v>37683</v>
      </c>
      <c r="F13" s="16">
        <v>37671</v>
      </c>
      <c r="G13" s="16">
        <v>37671</v>
      </c>
      <c r="H13" s="16">
        <v>37671</v>
      </c>
      <c r="I13" s="20">
        <v>0</v>
      </c>
      <c r="J13" s="8">
        <f>E13-F13</f>
        <v>12</v>
      </c>
      <c r="L13" s="6">
        <f t="shared" si="1"/>
        <v>37711</v>
      </c>
      <c r="M13" s="12">
        <v>37711</v>
      </c>
    </row>
    <row r="14" spans="1:13" ht="12" customHeight="1">
      <c r="A14" s="17">
        <v>19</v>
      </c>
      <c r="B14" s="17">
        <v>67109740</v>
      </c>
      <c r="C14" s="18" t="s">
        <v>12</v>
      </c>
      <c r="D14" s="18" t="s">
        <v>31</v>
      </c>
      <c r="E14" s="19">
        <v>37894</v>
      </c>
      <c r="F14" s="19"/>
      <c r="G14" s="19">
        <v>37882</v>
      </c>
      <c r="H14" s="19">
        <v>37928</v>
      </c>
      <c r="I14" s="21">
        <v>31</v>
      </c>
      <c r="J14" s="8">
        <f t="shared" si="0"/>
        <v>12</v>
      </c>
      <c r="L14" s="6">
        <f t="shared" si="1"/>
        <v>37741</v>
      </c>
      <c r="M14" s="12">
        <v>37741</v>
      </c>
    </row>
    <row r="15" spans="1:13" ht="12" customHeight="1">
      <c r="A15" s="22">
        <v>14</v>
      </c>
      <c r="B15" s="22">
        <v>71303496</v>
      </c>
      <c r="C15" s="26" t="s">
        <v>12</v>
      </c>
      <c r="D15" s="26" t="s">
        <v>26</v>
      </c>
      <c r="E15" s="23">
        <v>37754</v>
      </c>
      <c r="F15" s="23">
        <v>37789</v>
      </c>
      <c r="G15" s="23">
        <v>37789</v>
      </c>
      <c r="H15" s="23">
        <v>37789</v>
      </c>
      <c r="I15" s="25">
        <v>0</v>
      </c>
      <c r="J15" s="8">
        <f t="shared" si="0"/>
        <v>-35</v>
      </c>
      <c r="L15" s="6">
        <f t="shared" si="1"/>
        <v>37772</v>
      </c>
      <c r="M15" s="12">
        <v>37772</v>
      </c>
    </row>
    <row r="16" spans="1:13" ht="12" customHeight="1">
      <c r="A16" s="14">
        <v>5</v>
      </c>
      <c r="B16" s="14">
        <v>71303498</v>
      </c>
      <c r="C16" s="15" t="s">
        <v>12</v>
      </c>
      <c r="D16" s="15" t="s">
        <v>17</v>
      </c>
      <c r="E16" s="16">
        <v>37657</v>
      </c>
      <c r="F16" s="16">
        <v>37671</v>
      </c>
      <c r="G16" s="16">
        <v>37671</v>
      </c>
      <c r="H16" s="16">
        <v>37671</v>
      </c>
      <c r="I16" s="20">
        <v>0</v>
      </c>
      <c r="J16" s="8">
        <f>E16-F16</f>
        <v>-14</v>
      </c>
      <c r="L16" s="6">
        <f t="shared" si="1"/>
        <v>37802</v>
      </c>
      <c r="M16" s="12">
        <v>37802</v>
      </c>
    </row>
    <row r="17" spans="1:13" ht="12" customHeight="1">
      <c r="A17" s="17">
        <v>18</v>
      </c>
      <c r="B17" s="17">
        <v>71303499</v>
      </c>
      <c r="C17" s="18" t="s">
        <v>12</v>
      </c>
      <c r="D17" s="18" t="s">
        <v>30</v>
      </c>
      <c r="E17" s="19">
        <v>37872</v>
      </c>
      <c r="F17" s="19"/>
      <c r="G17" s="19">
        <v>37886</v>
      </c>
      <c r="H17" s="19">
        <v>37937</v>
      </c>
      <c r="I17" s="21">
        <v>35</v>
      </c>
      <c r="J17" s="8">
        <f t="shared" si="0"/>
        <v>-14</v>
      </c>
      <c r="L17" s="6">
        <f t="shared" si="1"/>
        <v>37833</v>
      </c>
      <c r="M17" s="12">
        <v>37833</v>
      </c>
    </row>
    <row r="18" spans="1:13" ht="12" customHeight="1">
      <c r="A18" s="22">
        <v>16</v>
      </c>
      <c r="B18" s="22">
        <v>75497837</v>
      </c>
      <c r="C18" s="26" t="s">
        <v>12</v>
      </c>
      <c r="D18" s="26" t="s">
        <v>28</v>
      </c>
      <c r="E18" s="23">
        <v>37783</v>
      </c>
      <c r="F18" s="23">
        <v>37783</v>
      </c>
      <c r="G18" s="23">
        <v>37783</v>
      </c>
      <c r="H18" s="23">
        <v>37914</v>
      </c>
      <c r="I18" s="25">
        <v>0</v>
      </c>
      <c r="J18" s="8">
        <f t="shared" si="0"/>
        <v>0</v>
      </c>
      <c r="L18" s="6">
        <f t="shared" si="1"/>
        <v>37864</v>
      </c>
      <c r="M18" s="12">
        <v>37864</v>
      </c>
    </row>
    <row r="19" spans="1:13" ht="12" customHeight="1">
      <c r="A19" s="17">
        <v>32</v>
      </c>
      <c r="B19" s="17">
        <v>83886102</v>
      </c>
      <c r="C19" s="18" t="s">
        <v>12</v>
      </c>
      <c r="D19" s="18" t="s">
        <v>44</v>
      </c>
      <c r="E19" s="19">
        <v>38111</v>
      </c>
      <c r="F19" s="19"/>
      <c r="G19" s="19">
        <v>38124</v>
      </c>
      <c r="H19" s="19">
        <v>38124</v>
      </c>
      <c r="I19" s="21">
        <v>0</v>
      </c>
      <c r="J19" s="8">
        <f t="shared" si="0"/>
        <v>-13</v>
      </c>
      <c r="L19" s="6">
        <f t="shared" si="1"/>
        <v>37894</v>
      </c>
      <c r="M19" s="12">
        <v>37894</v>
      </c>
    </row>
    <row r="20" spans="1:13" ht="12" customHeight="1">
      <c r="A20" s="17">
        <v>26</v>
      </c>
      <c r="B20" s="17">
        <v>83886154</v>
      </c>
      <c r="C20" s="18" t="s">
        <v>12</v>
      </c>
      <c r="D20" s="18" t="s">
        <v>38</v>
      </c>
      <c r="E20" s="19">
        <v>38014</v>
      </c>
      <c r="F20" s="19"/>
      <c r="G20" s="19">
        <v>38040</v>
      </c>
      <c r="H20" s="19">
        <v>38050</v>
      </c>
      <c r="I20" s="21">
        <v>7</v>
      </c>
      <c r="J20" s="8">
        <f t="shared" si="0"/>
        <v>-26</v>
      </c>
      <c r="L20" s="6">
        <f t="shared" si="1"/>
        <v>37925</v>
      </c>
      <c r="M20" s="12">
        <v>37925</v>
      </c>
    </row>
    <row r="21" spans="1:13" ht="12" customHeight="1">
      <c r="A21" s="22">
        <v>12</v>
      </c>
      <c r="B21" s="22">
        <v>83886164</v>
      </c>
      <c r="C21" s="26" t="s">
        <v>12</v>
      </c>
      <c r="D21" s="26" t="s">
        <v>24</v>
      </c>
      <c r="E21" s="23">
        <v>37743</v>
      </c>
      <c r="F21" s="23">
        <v>37799</v>
      </c>
      <c r="G21" s="23">
        <v>37799</v>
      </c>
      <c r="H21" s="23">
        <v>37799</v>
      </c>
      <c r="I21" s="25">
        <v>0</v>
      </c>
      <c r="J21" s="8">
        <f t="shared" si="0"/>
        <v>-56</v>
      </c>
      <c r="L21" s="6">
        <f t="shared" si="1"/>
        <v>37955</v>
      </c>
      <c r="M21" s="12">
        <v>37955</v>
      </c>
    </row>
    <row r="22" spans="1:13" ht="12" customHeight="1">
      <c r="A22" s="22">
        <v>11</v>
      </c>
      <c r="B22" s="22">
        <v>92274710</v>
      </c>
      <c r="C22" s="26" t="s">
        <v>12</v>
      </c>
      <c r="D22" s="26" t="s">
        <v>23</v>
      </c>
      <c r="E22" s="23">
        <v>37735</v>
      </c>
      <c r="F22" s="23">
        <v>37802</v>
      </c>
      <c r="G22" s="23">
        <v>37802</v>
      </c>
      <c r="H22" s="23">
        <v>37802</v>
      </c>
      <c r="I22" s="25">
        <v>0</v>
      </c>
      <c r="J22" s="8">
        <f t="shared" si="0"/>
        <v>-67</v>
      </c>
      <c r="L22" s="6">
        <f t="shared" si="1"/>
        <v>37986</v>
      </c>
      <c r="M22" s="12">
        <v>37986</v>
      </c>
    </row>
    <row r="23" spans="1:13" ht="12" customHeight="1">
      <c r="A23" s="17">
        <v>31</v>
      </c>
      <c r="B23" s="17">
        <v>92274923</v>
      </c>
      <c r="C23" s="18" t="s">
        <v>12</v>
      </c>
      <c r="D23" s="18" t="s">
        <v>43</v>
      </c>
      <c r="E23" s="19">
        <v>38096</v>
      </c>
      <c r="F23" s="19"/>
      <c r="G23" s="19">
        <v>38068</v>
      </c>
      <c r="H23" s="19">
        <v>38068</v>
      </c>
      <c r="I23" s="21">
        <v>0</v>
      </c>
      <c r="J23" s="8">
        <f t="shared" si="0"/>
        <v>28</v>
      </c>
      <c r="L23" s="6">
        <f t="shared" si="1"/>
        <v>38017</v>
      </c>
      <c r="M23" s="12">
        <v>38017</v>
      </c>
    </row>
    <row r="24" spans="1:13" ht="12" customHeight="1">
      <c r="A24" s="17">
        <v>24</v>
      </c>
      <c r="B24" s="17">
        <v>92274924</v>
      </c>
      <c r="C24" s="18" t="s">
        <v>12</v>
      </c>
      <c r="D24" s="18" t="s">
        <v>36</v>
      </c>
      <c r="E24" s="19">
        <v>37993</v>
      </c>
      <c r="F24" s="19"/>
      <c r="G24" s="19">
        <v>37978</v>
      </c>
      <c r="H24" s="19">
        <v>37994</v>
      </c>
      <c r="I24" s="21">
        <v>10</v>
      </c>
      <c r="J24" s="8">
        <f t="shared" si="0"/>
        <v>15</v>
      </c>
      <c r="L24" s="6">
        <f t="shared" si="1"/>
        <v>38046</v>
      </c>
      <c r="M24" s="12">
        <v>38046</v>
      </c>
    </row>
    <row r="25" spans="1:13" ht="12" customHeight="1">
      <c r="A25" s="14">
        <v>7</v>
      </c>
      <c r="B25" s="14">
        <v>100663483</v>
      </c>
      <c r="C25" s="15" t="s">
        <v>12</v>
      </c>
      <c r="D25" s="15" t="s">
        <v>19</v>
      </c>
      <c r="E25" s="16">
        <v>37662</v>
      </c>
      <c r="F25" s="16">
        <v>37657</v>
      </c>
      <c r="G25" s="16">
        <v>37657</v>
      </c>
      <c r="H25" s="16">
        <v>37657</v>
      </c>
      <c r="I25" s="20">
        <v>0</v>
      </c>
      <c r="J25" s="8">
        <f>E25-F25</f>
        <v>5</v>
      </c>
      <c r="L25" s="6">
        <f t="shared" si="1"/>
        <v>38077</v>
      </c>
      <c r="M25" s="12">
        <v>38077</v>
      </c>
    </row>
    <row r="26" spans="1:13" ht="12" customHeight="1">
      <c r="A26" s="14">
        <v>10</v>
      </c>
      <c r="B26" s="14">
        <v>100663484</v>
      </c>
      <c r="C26" s="15" t="s">
        <v>12</v>
      </c>
      <c r="D26" s="15" t="s">
        <v>22</v>
      </c>
      <c r="E26" s="16">
        <v>37729</v>
      </c>
      <c r="F26" s="16">
        <v>37755</v>
      </c>
      <c r="G26" s="16">
        <v>37755</v>
      </c>
      <c r="H26" s="16">
        <v>37769</v>
      </c>
      <c r="I26" s="20">
        <v>0</v>
      </c>
      <c r="J26" s="8">
        <f>E26-G26</f>
        <v>-26</v>
      </c>
      <c r="L26" s="6">
        <f t="shared" si="1"/>
        <v>38107</v>
      </c>
      <c r="M26" s="12">
        <v>38107</v>
      </c>
    </row>
    <row r="27" spans="1:13" ht="12" customHeight="1">
      <c r="A27" s="17">
        <v>13</v>
      </c>
      <c r="B27" s="17">
        <v>100663487</v>
      </c>
      <c r="C27" s="18" t="s">
        <v>12</v>
      </c>
      <c r="D27" s="18" t="s">
        <v>25</v>
      </c>
      <c r="E27" s="19">
        <v>37746</v>
      </c>
      <c r="F27" s="19"/>
      <c r="G27" s="19">
        <v>37866</v>
      </c>
      <c r="H27" s="19">
        <v>37866</v>
      </c>
      <c r="I27" s="21">
        <v>0</v>
      </c>
      <c r="J27" s="8">
        <f t="shared" si="0"/>
        <v>-120</v>
      </c>
      <c r="L27" s="6">
        <f t="shared" si="1"/>
        <v>38138</v>
      </c>
      <c r="M27" s="12">
        <v>38138</v>
      </c>
    </row>
    <row r="28" spans="1:13" ht="12" customHeight="1">
      <c r="A28" s="22">
        <v>15</v>
      </c>
      <c r="B28" s="22">
        <v>100663490</v>
      </c>
      <c r="C28" s="26" t="s">
        <v>12</v>
      </c>
      <c r="D28" s="26" t="s">
        <v>27</v>
      </c>
      <c r="E28" s="23">
        <v>37781</v>
      </c>
      <c r="F28" s="23">
        <v>37827</v>
      </c>
      <c r="G28" s="23">
        <v>37827</v>
      </c>
      <c r="H28" s="23">
        <v>37781</v>
      </c>
      <c r="I28" s="25">
        <v>0</v>
      </c>
      <c r="J28" s="8">
        <f t="shared" si="0"/>
        <v>-46</v>
      </c>
      <c r="L28" s="6">
        <f t="shared" si="1"/>
        <v>38168</v>
      </c>
      <c r="M28" s="12">
        <v>38168</v>
      </c>
    </row>
    <row r="29" spans="1:13" ht="12" customHeight="1">
      <c r="A29" s="17">
        <v>21</v>
      </c>
      <c r="B29" s="17">
        <v>100663847</v>
      </c>
      <c r="C29" s="18" t="s">
        <v>12</v>
      </c>
      <c r="D29" s="18" t="s">
        <v>33</v>
      </c>
      <c r="E29" s="19">
        <v>37908</v>
      </c>
      <c r="F29" s="19"/>
      <c r="G29" s="19">
        <v>37959</v>
      </c>
      <c r="H29" s="19">
        <v>37959</v>
      </c>
      <c r="I29" s="21">
        <v>0</v>
      </c>
      <c r="J29" s="8">
        <f t="shared" si="0"/>
        <v>-51</v>
      </c>
      <c r="L29" s="6">
        <f t="shared" si="1"/>
        <v>38199</v>
      </c>
      <c r="M29" s="12">
        <v>38199</v>
      </c>
    </row>
    <row r="30" spans="1:13" ht="12" customHeight="1">
      <c r="A30" s="17">
        <v>25</v>
      </c>
      <c r="B30" s="17">
        <v>100663848</v>
      </c>
      <c r="C30" s="18" t="s">
        <v>12</v>
      </c>
      <c r="D30" s="18" t="s">
        <v>37</v>
      </c>
      <c r="E30" s="19">
        <v>37995</v>
      </c>
      <c r="F30" s="19"/>
      <c r="G30" s="19">
        <v>38006</v>
      </c>
      <c r="H30" s="19">
        <v>37995</v>
      </c>
      <c r="I30" s="21">
        <v>-6</v>
      </c>
      <c r="J30" s="8">
        <f t="shared" si="0"/>
        <v>-11</v>
      </c>
      <c r="L30" s="6">
        <f t="shared" si="1"/>
        <v>38230</v>
      </c>
      <c r="M30" s="12">
        <v>38230</v>
      </c>
    </row>
    <row r="31" spans="1:13" ht="12" customHeight="1">
      <c r="A31" s="14">
        <v>8</v>
      </c>
      <c r="B31" s="14">
        <v>104857890</v>
      </c>
      <c r="C31" s="15" t="s">
        <v>12</v>
      </c>
      <c r="D31" s="15" t="s">
        <v>20</v>
      </c>
      <c r="E31" s="16">
        <v>37677</v>
      </c>
      <c r="F31" s="16">
        <v>37667</v>
      </c>
      <c r="G31" s="16">
        <v>37667</v>
      </c>
      <c r="H31" s="16">
        <v>37667</v>
      </c>
      <c r="I31" s="20">
        <v>0</v>
      </c>
      <c r="J31" s="8">
        <f>E31-F31</f>
        <v>10</v>
      </c>
      <c r="L31" s="6">
        <f t="shared" si="1"/>
        <v>38260</v>
      </c>
      <c r="M31" s="12">
        <v>38260</v>
      </c>
    </row>
    <row r="32" spans="1:13" ht="12" customHeight="1">
      <c r="A32" s="17">
        <v>30</v>
      </c>
      <c r="B32" s="17">
        <v>104857892</v>
      </c>
      <c r="C32" s="18" t="s">
        <v>12</v>
      </c>
      <c r="D32" s="18" t="s">
        <v>42</v>
      </c>
      <c r="E32" s="19">
        <v>38085</v>
      </c>
      <c r="F32" s="19"/>
      <c r="G32" s="19">
        <v>38090</v>
      </c>
      <c r="H32" s="19">
        <v>38120</v>
      </c>
      <c r="I32" s="21">
        <v>22</v>
      </c>
      <c r="J32" s="8">
        <f t="shared" si="0"/>
        <v>-5</v>
      </c>
      <c r="L32" s="6">
        <f t="shared" si="1"/>
        <v>38291</v>
      </c>
      <c r="M32" s="12">
        <v>38291</v>
      </c>
    </row>
    <row r="33" spans="1:13" ht="12" customHeight="1">
      <c r="A33" s="17">
        <v>23</v>
      </c>
      <c r="B33" s="17">
        <v>109052576</v>
      </c>
      <c r="C33" s="18" t="s">
        <v>12</v>
      </c>
      <c r="D33" s="18" t="s">
        <v>35</v>
      </c>
      <c r="E33" s="19">
        <v>37988</v>
      </c>
      <c r="F33" s="19"/>
      <c r="G33" s="19">
        <v>38000</v>
      </c>
      <c r="H33" s="19">
        <v>38175</v>
      </c>
      <c r="I33" s="21">
        <v>122</v>
      </c>
      <c r="J33" s="8">
        <f t="shared" si="0"/>
        <v>-12</v>
      </c>
      <c r="L33" s="6">
        <f t="shared" si="1"/>
        <v>38321</v>
      </c>
      <c r="M33" s="12">
        <v>38321</v>
      </c>
    </row>
    <row r="34" spans="1:13" ht="12" customHeight="1">
      <c r="A34" s="17">
        <v>22</v>
      </c>
      <c r="B34" s="17">
        <v>109052577</v>
      </c>
      <c r="C34" s="18" t="s">
        <v>12</v>
      </c>
      <c r="D34" s="18" t="s">
        <v>34</v>
      </c>
      <c r="E34" s="19">
        <v>37967</v>
      </c>
      <c r="F34" s="19"/>
      <c r="G34" s="19">
        <v>38343</v>
      </c>
      <c r="H34" s="19">
        <v>38175</v>
      </c>
      <c r="I34" s="21">
        <v>136</v>
      </c>
      <c r="J34" s="8">
        <f t="shared" si="0"/>
        <v>-376</v>
      </c>
      <c r="L34" s="6">
        <f t="shared" si="1"/>
        <v>38352</v>
      </c>
      <c r="M34" s="12">
        <v>38352</v>
      </c>
    </row>
    <row r="35" spans="1:13" ht="12" customHeight="1">
      <c r="A35" s="17">
        <v>29</v>
      </c>
      <c r="B35" s="17">
        <v>117441991</v>
      </c>
      <c r="C35" s="18" t="s">
        <v>12</v>
      </c>
      <c r="D35" s="18" t="s">
        <v>41</v>
      </c>
      <c r="E35" s="19">
        <v>38084</v>
      </c>
      <c r="F35" s="19"/>
      <c r="G35" s="19">
        <v>38114</v>
      </c>
      <c r="H35" s="19">
        <v>38126</v>
      </c>
      <c r="I35" s="21">
        <v>8</v>
      </c>
      <c r="J35" s="8">
        <f t="shared" si="0"/>
        <v>-30</v>
      </c>
      <c r="L35" s="6">
        <f t="shared" si="1"/>
        <v>38383</v>
      </c>
      <c r="M35" s="12">
        <v>38383</v>
      </c>
    </row>
    <row r="36" spans="1:13" ht="12" customHeight="1">
      <c r="A36" s="17">
        <v>28</v>
      </c>
      <c r="B36" s="17">
        <v>117441992</v>
      </c>
      <c r="C36" s="18" t="s">
        <v>12</v>
      </c>
      <c r="D36" s="18" t="s">
        <v>40</v>
      </c>
      <c r="E36" s="19">
        <v>38085</v>
      </c>
      <c r="F36" s="19"/>
      <c r="G36" s="19">
        <v>38090</v>
      </c>
      <c r="H36" s="19">
        <v>38099</v>
      </c>
      <c r="I36" s="21">
        <v>7</v>
      </c>
      <c r="J36" s="8">
        <f t="shared" si="0"/>
        <v>-5</v>
      </c>
      <c r="L36" s="6">
        <f t="shared" si="1"/>
        <v>38411</v>
      </c>
      <c r="M36" s="12">
        <v>38411</v>
      </c>
    </row>
    <row r="37" spans="1:13" ht="12" customHeight="1">
      <c r="A37" s="17">
        <v>20</v>
      </c>
      <c r="B37" s="17">
        <v>117441993</v>
      </c>
      <c r="C37" s="18" t="s">
        <v>12</v>
      </c>
      <c r="D37" s="18" t="s">
        <v>32</v>
      </c>
      <c r="E37" s="19">
        <v>37896</v>
      </c>
      <c r="F37" s="19"/>
      <c r="G37" s="19">
        <v>37904</v>
      </c>
      <c r="H37" s="19">
        <v>38012</v>
      </c>
      <c r="I37" s="21">
        <v>70</v>
      </c>
      <c r="J37" s="8">
        <f t="shared" si="0"/>
        <v>-8</v>
      </c>
      <c r="L37" s="6">
        <f t="shared" si="1"/>
        <v>38442</v>
      </c>
      <c r="M37" s="12">
        <v>38442</v>
      </c>
    </row>
    <row r="38" spans="1:13" ht="12" customHeight="1">
      <c r="A38" s="17">
        <v>37</v>
      </c>
      <c r="B38" s="17">
        <v>117442185</v>
      </c>
      <c r="C38" s="18" t="s">
        <v>12</v>
      </c>
      <c r="D38" s="18" t="s">
        <v>49</v>
      </c>
      <c r="E38" s="19">
        <v>38169</v>
      </c>
      <c r="F38" s="19"/>
      <c r="G38" s="19">
        <v>38168</v>
      </c>
      <c r="H38" s="19">
        <v>38180</v>
      </c>
      <c r="I38" s="21">
        <v>7</v>
      </c>
      <c r="J38" s="8">
        <f t="shared" si="0"/>
        <v>1</v>
      </c>
      <c r="L38" s="6">
        <f t="shared" si="1"/>
        <v>38472</v>
      </c>
      <c r="M38" s="12">
        <v>38472</v>
      </c>
    </row>
    <row r="39" spans="1:13" ht="12" customHeight="1">
      <c r="A39" s="17">
        <v>41</v>
      </c>
      <c r="B39" s="17">
        <v>121634885</v>
      </c>
      <c r="C39" s="18" t="s">
        <v>12</v>
      </c>
      <c r="D39" s="18" t="s">
        <v>70</v>
      </c>
      <c r="E39" s="19">
        <v>38195</v>
      </c>
      <c r="F39" s="19"/>
      <c r="G39" s="19">
        <v>38174</v>
      </c>
      <c r="H39" s="19">
        <v>38195</v>
      </c>
      <c r="I39" s="21">
        <v>15</v>
      </c>
      <c r="J39" s="8">
        <f t="shared" si="0"/>
        <v>21</v>
      </c>
      <c r="L39" s="6">
        <f t="shared" si="1"/>
        <v>38503</v>
      </c>
      <c r="M39" s="12">
        <v>38503</v>
      </c>
    </row>
    <row r="40" spans="1:13" ht="12" customHeight="1">
      <c r="A40" s="17">
        <v>40</v>
      </c>
      <c r="B40" s="17">
        <v>121634886</v>
      </c>
      <c r="C40" s="18" t="s">
        <v>12</v>
      </c>
      <c r="D40" s="18" t="s">
        <v>71</v>
      </c>
      <c r="E40" s="19">
        <v>38182</v>
      </c>
      <c r="F40" s="19"/>
      <c r="G40" s="19">
        <v>38170</v>
      </c>
      <c r="H40" s="19">
        <v>38182</v>
      </c>
      <c r="I40" s="21">
        <v>7</v>
      </c>
      <c r="J40" s="8">
        <f t="shared" si="0"/>
        <v>12</v>
      </c>
      <c r="L40" s="6">
        <f t="shared" si="1"/>
        <v>38533</v>
      </c>
      <c r="M40" s="12">
        <v>38533</v>
      </c>
    </row>
    <row r="41" spans="1:13" ht="12" customHeight="1">
      <c r="A41" s="17">
        <v>27</v>
      </c>
      <c r="B41" s="17">
        <v>121635301</v>
      </c>
      <c r="C41" s="18" t="s">
        <v>12</v>
      </c>
      <c r="D41" s="18" t="s">
        <v>39</v>
      </c>
      <c r="E41" s="19">
        <v>38078</v>
      </c>
      <c r="F41" s="19"/>
      <c r="G41" s="19">
        <v>38089</v>
      </c>
      <c r="H41" s="19">
        <v>38099</v>
      </c>
      <c r="I41" s="21">
        <v>7</v>
      </c>
      <c r="J41" s="8">
        <f t="shared" si="0"/>
        <v>-11</v>
      </c>
      <c r="L41" s="6">
        <f t="shared" si="1"/>
        <v>38564</v>
      </c>
      <c r="M41" s="12">
        <v>38564</v>
      </c>
    </row>
    <row r="42" spans="1:13" ht="12" customHeight="1">
      <c r="A42" s="17">
        <v>34</v>
      </c>
      <c r="B42" s="17">
        <v>121635302</v>
      </c>
      <c r="C42" s="18" t="s">
        <v>12</v>
      </c>
      <c r="D42" s="18" t="s">
        <v>46</v>
      </c>
      <c r="E42" s="19">
        <v>38142</v>
      </c>
      <c r="F42" s="19"/>
      <c r="G42" s="19">
        <v>38126</v>
      </c>
      <c r="H42" s="19">
        <v>38134</v>
      </c>
      <c r="I42" s="21">
        <v>5</v>
      </c>
      <c r="J42" s="8">
        <f t="shared" si="0"/>
        <v>16</v>
      </c>
      <c r="L42" s="6">
        <f t="shared" si="1"/>
        <v>38595</v>
      </c>
      <c r="M42" s="12">
        <v>38595</v>
      </c>
    </row>
    <row r="43" spans="1:13" ht="12" customHeight="1">
      <c r="A43" s="17">
        <v>33</v>
      </c>
      <c r="B43" s="17">
        <v>121635520</v>
      </c>
      <c r="C43" s="18" t="s">
        <v>12</v>
      </c>
      <c r="D43" s="18" t="s">
        <v>45</v>
      </c>
      <c r="E43" s="19">
        <v>38125</v>
      </c>
      <c r="F43" s="19"/>
      <c r="G43" s="19">
        <v>38120</v>
      </c>
      <c r="H43" s="19">
        <v>38174</v>
      </c>
      <c r="I43" s="21">
        <v>37</v>
      </c>
      <c r="J43" s="8">
        <f t="shared" si="0"/>
        <v>5</v>
      </c>
      <c r="L43" s="6">
        <f t="shared" si="1"/>
        <v>38625</v>
      </c>
      <c r="M43" s="12">
        <v>38625</v>
      </c>
    </row>
    <row r="44" spans="1:13" ht="12" customHeight="1">
      <c r="A44" s="17">
        <v>36</v>
      </c>
      <c r="B44" s="17">
        <v>121635527</v>
      </c>
      <c r="C44" s="18" t="s">
        <v>12</v>
      </c>
      <c r="D44" s="18" t="s">
        <v>48</v>
      </c>
      <c r="E44" s="19">
        <v>38146</v>
      </c>
      <c r="F44" s="19"/>
      <c r="G44" s="19">
        <v>38128</v>
      </c>
      <c r="H44" s="19">
        <v>38174</v>
      </c>
      <c r="I44" s="21">
        <v>30</v>
      </c>
      <c r="J44" s="8">
        <f t="shared" si="0"/>
        <v>18</v>
      </c>
      <c r="L44" s="6">
        <f t="shared" si="1"/>
        <v>38656</v>
      </c>
      <c r="M44" s="12">
        <v>38656</v>
      </c>
    </row>
    <row r="45" spans="1:13" ht="12" customHeight="1">
      <c r="A45" s="17">
        <v>17</v>
      </c>
      <c r="B45" s="17">
        <v>125829142</v>
      </c>
      <c r="C45" s="18" t="s">
        <v>12</v>
      </c>
      <c r="D45" s="18" t="s">
        <v>29</v>
      </c>
      <c r="E45" s="19">
        <v>37818</v>
      </c>
      <c r="F45" s="19"/>
      <c r="G45" s="19">
        <v>37854</v>
      </c>
      <c r="H45" s="19">
        <v>37867</v>
      </c>
      <c r="I45" s="21">
        <v>0</v>
      </c>
      <c r="J45" s="8">
        <f t="shared" si="0"/>
        <v>-36</v>
      </c>
      <c r="L45" s="6">
        <f t="shared" si="1"/>
        <v>38686</v>
      </c>
      <c r="M45" s="12">
        <v>38686</v>
      </c>
    </row>
    <row r="46" spans="1:13" ht="12" customHeight="1">
      <c r="A46" s="17">
        <v>38</v>
      </c>
      <c r="B46" s="17">
        <v>125829323</v>
      </c>
      <c r="C46" s="18" t="s">
        <v>12</v>
      </c>
      <c r="D46" s="18" t="s">
        <v>50</v>
      </c>
      <c r="E46" s="19">
        <v>38174</v>
      </c>
      <c r="F46" s="19"/>
      <c r="G46" s="19">
        <v>38159</v>
      </c>
      <c r="H46" s="19">
        <v>38159</v>
      </c>
      <c r="I46" s="21">
        <v>0</v>
      </c>
      <c r="J46" s="8">
        <f t="shared" si="0"/>
        <v>15</v>
      </c>
      <c r="L46" s="6">
        <f t="shared" si="1"/>
        <v>38717</v>
      </c>
      <c r="M46" s="12">
        <v>38717</v>
      </c>
    </row>
    <row r="47" spans="1:10" ht="12" customHeight="1">
      <c r="A47" s="17">
        <v>35</v>
      </c>
      <c r="B47" s="17">
        <v>125829324</v>
      </c>
      <c r="C47" s="18" t="s">
        <v>12</v>
      </c>
      <c r="D47" s="18" t="s">
        <v>47</v>
      </c>
      <c r="E47" s="19">
        <v>38145</v>
      </c>
      <c r="F47" s="19"/>
      <c r="G47" s="19">
        <v>38159</v>
      </c>
      <c r="H47" s="19">
        <v>38159</v>
      </c>
      <c r="I47" s="21">
        <v>0</v>
      </c>
      <c r="J47" s="8">
        <f t="shared" si="0"/>
        <v>-14</v>
      </c>
    </row>
    <row r="48" spans="1:10" ht="12.75">
      <c r="A48" s="28"/>
      <c r="B48" s="29"/>
      <c r="C48" s="28"/>
      <c r="D48" s="30"/>
      <c r="E48" s="31"/>
      <c r="F48" s="31"/>
      <c r="G48" s="31"/>
      <c r="H48" s="31"/>
      <c r="I48" s="32"/>
      <c r="J48" s="33"/>
    </row>
    <row r="49" spans="1:10" ht="12.75">
      <c r="A49" s="28"/>
      <c r="B49" s="29"/>
      <c r="C49" s="28"/>
      <c r="D49" s="30"/>
      <c r="E49" s="31"/>
      <c r="F49" s="31"/>
      <c r="G49" s="31"/>
      <c r="H49" s="31"/>
      <c r="I49" s="32"/>
      <c r="J49" s="33"/>
    </row>
    <row r="50" spans="1:10" ht="12.75">
      <c r="A50" s="28"/>
      <c r="B50" s="29"/>
      <c r="C50" s="28"/>
      <c r="D50" s="30"/>
      <c r="E50" s="31"/>
      <c r="F50" s="31"/>
      <c r="G50" s="31"/>
      <c r="H50" s="31"/>
      <c r="I50" s="32"/>
      <c r="J50" s="33"/>
    </row>
    <row r="51" spans="1:10" ht="12.75">
      <c r="A51" s="28"/>
      <c r="B51" s="29"/>
      <c r="C51" s="28"/>
      <c r="D51" s="30"/>
      <c r="E51" s="31"/>
      <c r="F51" s="31"/>
      <c r="G51" s="31"/>
      <c r="H51" s="31"/>
      <c r="I51" s="32"/>
      <c r="J51" s="33"/>
    </row>
    <row r="52" spans="1:10" ht="12.75">
      <c r="A52" s="28"/>
      <c r="B52" s="29"/>
      <c r="C52" s="28"/>
      <c r="D52" s="30"/>
      <c r="E52" s="31"/>
      <c r="F52" s="31"/>
      <c r="G52" s="31"/>
      <c r="H52" s="31"/>
      <c r="I52" s="32"/>
      <c r="J52" s="33"/>
    </row>
    <row r="53" spans="1:10" ht="12.75">
      <c r="A53" s="28"/>
      <c r="B53" s="29"/>
      <c r="C53" s="28"/>
      <c r="D53" s="30"/>
      <c r="E53" s="31"/>
      <c r="F53" s="31"/>
      <c r="G53" s="31"/>
      <c r="H53" s="31"/>
      <c r="I53" s="32"/>
      <c r="J53" s="33"/>
    </row>
    <row r="54" spans="1:10" ht="12.75">
      <c r="A54" s="28"/>
      <c r="B54" s="29"/>
      <c r="C54" s="28"/>
      <c r="D54" s="30"/>
      <c r="E54" s="31"/>
      <c r="F54" s="31"/>
      <c r="G54" s="31"/>
      <c r="H54" s="31"/>
      <c r="I54" s="32"/>
      <c r="J54" s="33"/>
    </row>
    <row r="55" spans="1:10" ht="12.75">
      <c r="A55" s="28"/>
      <c r="B55" s="29"/>
      <c r="C55" s="28"/>
      <c r="D55" s="30"/>
      <c r="E55" s="31"/>
      <c r="F55" s="31"/>
      <c r="G55" s="31"/>
      <c r="H55" s="31"/>
      <c r="I55" s="32"/>
      <c r="J55" s="33"/>
    </row>
    <row r="56" spans="1:10" ht="12.75">
      <c r="A56" s="28"/>
      <c r="B56" s="29"/>
      <c r="C56" s="28"/>
      <c r="D56" s="30"/>
      <c r="E56" s="31"/>
      <c r="F56" s="31"/>
      <c r="G56" s="31"/>
      <c r="H56" s="31"/>
      <c r="I56" s="32"/>
      <c r="J56" s="33"/>
    </row>
    <row r="57" spans="1:10" ht="12.75">
      <c r="A57" s="28"/>
      <c r="B57" s="29"/>
      <c r="C57" s="28"/>
      <c r="D57" s="30"/>
      <c r="E57" s="31"/>
      <c r="F57" s="31"/>
      <c r="G57" s="31"/>
      <c r="H57" s="31"/>
      <c r="I57" s="32"/>
      <c r="J57" s="33"/>
    </row>
    <row r="58" spans="1:10" ht="12.75">
      <c r="A58" s="28"/>
      <c r="B58" s="29"/>
      <c r="C58" s="28"/>
      <c r="D58" s="30"/>
      <c r="E58" s="31"/>
      <c r="F58" s="31"/>
      <c r="G58" s="31"/>
      <c r="H58" s="31"/>
      <c r="I58" s="32"/>
      <c r="J58" s="33"/>
    </row>
    <row r="59" spans="1:10" ht="12.75">
      <c r="A59" s="28"/>
      <c r="B59" s="29"/>
      <c r="C59" s="28"/>
      <c r="D59" s="30"/>
      <c r="E59" s="31"/>
      <c r="F59" s="31"/>
      <c r="G59" s="31"/>
      <c r="H59" s="31"/>
      <c r="I59" s="32"/>
      <c r="J59" s="33"/>
    </row>
    <row r="60" spans="1:10" ht="12.75">
      <c r="A60" s="28"/>
      <c r="B60" s="29"/>
      <c r="C60" s="28"/>
      <c r="D60" s="30"/>
      <c r="E60" s="31"/>
      <c r="F60" s="31"/>
      <c r="G60" s="31"/>
      <c r="H60" s="31"/>
      <c r="I60" s="32"/>
      <c r="J60" s="33"/>
    </row>
    <row r="61" spans="1:10" ht="12.75">
      <c r="A61" s="28"/>
      <c r="B61" s="29"/>
      <c r="C61" s="28"/>
      <c r="D61" s="30"/>
      <c r="E61" s="31"/>
      <c r="F61" s="31"/>
      <c r="G61" s="31"/>
      <c r="H61" s="31"/>
      <c r="I61" s="32"/>
      <c r="J61" s="33"/>
    </row>
    <row r="62" spans="1:10" ht="12.75">
      <c r="A62" s="28"/>
      <c r="B62" s="29"/>
      <c r="C62" s="28"/>
      <c r="D62" s="30"/>
      <c r="E62" s="31"/>
      <c r="F62" s="31"/>
      <c r="G62" s="31"/>
      <c r="H62" s="31"/>
      <c r="I62" s="32"/>
      <c r="J62" s="33"/>
    </row>
    <row r="63" spans="1:10" ht="12.75">
      <c r="A63" s="28"/>
      <c r="B63" s="29"/>
      <c r="C63" s="28"/>
      <c r="D63" s="30"/>
      <c r="E63" s="31"/>
      <c r="F63" s="31"/>
      <c r="G63" s="31"/>
      <c r="H63" s="31"/>
      <c r="I63" s="32"/>
      <c r="J63" s="33"/>
    </row>
    <row r="64" spans="1:10" ht="12.75">
      <c r="A64" s="28"/>
      <c r="B64" s="29"/>
      <c r="C64" s="28"/>
      <c r="D64" s="30"/>
      <c r="E64" s="31"/>
      <c r="F64" s="31"/>
      <c r="G64" s="31"/>
      <c r="H64" s="31"/>
      <c r="I64" s="32"/>
      <c r="J64" s="33"/>
    </row>
    <row r="65" spans="1:10" ht="12.75">
      <c r="A65" s="28"/>
      <c r="B65" s="29"/>
      <c r="C65" s="28"/>
      <c r="D65" s="30"/>
      <c r="E65" s="31"/>
      <c r="F65" s="31"/>
      <c r="G65" s="31"/>
      <c r="H65" s="31"/>
      <c r="I65" s="32"/>
      <c r="J65" s="33"/>
    </row>
  </sheetData>
  <printOptions horizontalCentered="1"/>
  <pageMargins left="0" right="0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W2K-GS-BAA-SA-05170100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TMPARR</dc:creator>
  <cp:keywords/>
  <dc:description/>
  <cp:lastModifiedBy>David Curtis</cp:lastModifiedBy>
  <cp:lastPrinted>2003-08-12T18:48:50Z</cp:lastPrinted>
  <dcterms:created xsi:type="dcterms:W3CDTF">2003-07-18T13:27:54Z</dcterms:created>
  <dcterms:modified xsi:type="dcterms:W3CDTF">2003-08-29T01:54:05Z</dcterms:modified>
  <cp:category/>
  <cp:version/>
  <cp:contentType/>
  <cp:contentStatus/>
</cp:coreProperties>
</file>